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X11" i="1"/>
  <c r="W11"/>
  <c r="V11"/>
  <c r="U11"/>
  <c r="T11"/>
  <c r="X3"/>
  <c r="W3"/>
  <c r="V3"/>
  <c r="U3"/>
  <c r="T3"/>
  <c r="X17"/>
  <c r="W17"/>
  <c r="V17"/>
  <c r="U17"/>
  <c r="T17"/>
  <c r="X8"/>
  <c r="W8"/>
  <c r="V8"/>
  <c r="U8"/>
  <c r="T8"/>
  <c r="X16"/>
  <c r="W16"/>
  <c r="V16"/>
  <c r="U16"/>
  <c r="T16"/>
  <c r="X9"/>
  <c r="W9"/>
  <c r="V9"/>
  <c r="U9"/>
  <c r="T9"/>
  <c r="J11"/>
  <c r="I11"/>
  <c r="J3"/>
  <c r="I3"/>
  <c r="K3" s="1"/>
  <c r="J17"/>
  <c r="I17"/>
  <c r="J8"/>
  <c r="I8"/>
  <c r="J16"/>
  <c r="I16"/>
  <c r="J9"/>
  <c r="I9"/>
  <c r="K9" s="1"/>
  <c r="F9"/>
  <c r="F17"/>
  <c r="F8"/>
  <c r="F3"/>
  <c r="F16"/>
  <c r="K20"/>
  <c r="K7"/>
  <c r="K14"/>
  <c r="K19"/>
  <c r="K15"/>
  <c r="K5"/>
  <c r="K6"/>
  <c r="K12"/>
  <c r="K4"/>
  <c r="K18"/>
  <c r="K16"/>
  <c r="K8"/>
  <c r="K11"/>
  <c r="K17"/>
  <c r="K10"/>
  <c r="K13"/>
  <c r="Y13"/>
  <c r="Y20"/>
  <c r="Y7"/>
  <c r="Y14"/>
  <c r="Y19"/>
  <c r="Y15"/>
  <c r="Y5"/>
  <c r="Y6"/>
  <c r="Y12"/>
  <c r="Y4"/>
  <c r="Y18"/>
  <c r="Y16"/>
  <c r="Y3"/>
  <c r="Y8"/>
  <c r="Y11"/>
  <c r="Y17"/>
  <c r="Y9"/>
  <c r="Y10"/>
  <c r="R13"/>
  <c r="R20"/>
  <c r="R7"/>
  <c r="R14"/>
  <c r="R19"/>
  <c r="R15"/>
  <c r="R5"/>
  <c r="R6"/>
  <c r="R12"/>
  <c r="R4"/>
  <c r="R18"/>
  <c r="R16"/>
  <c r="R3"/>
  <c r="R8"/>
  <c r="R11"/>
  <c r="R17"/>
  <c r="R9"/>
  <c r="R10"/>
  <c r="AA13"/>
  <c r="AA20"/>
  <c r="AA7"/>
  <c r="AA14"/>
  <c r="AA19"/>
  <c r="AA15"/>
  <c r="AA5"/>
  <c r="AA6"/>
  <c r="AA12"/>
  <c r="AA4"/>
  <c r="AA18"/>
  <c r="AA16"/>
  <c r="AA3"/>
  <c r="AA8"/>
  <c r="AA11"/>
  <c r="AA17"/>
  <c r="AA9"/>
  <c r="AA10"/>
</calcChain>
</file>

<file path=xl/sharedStrings.xml><?xml version="1.0" encoding="utf-8"?>
<sst xmlns="http://schemas.openxmlformats.org/spreadsheetml/2006/main" count="102" uniqueCount="64">
  <si>
    <t>EQUIP</t>
  </si>
  <si>
    <t>PILOTS</t>
  </si>
  <si>
    <t>COTXE</t>
  </si>
  <si>
    <t>GRUP</t>
  </si>
  <si>
    <t>PISTA 1</t>
  </si>
  <si>
    <t>PISTA 2</t>
  </si>
  <si>
    <t>COMA</t>
  </si>
  <si>
    <t>VOLTES</t>
  </si>
  <si>
    <t>TOTAL</t>
  </si>
  <si>
    <t>TOUR AUTO 1/32     2.017</t>
  </si>
  <si>
    <t>T. 1</t>
  </si>
  <si>
    <t>T. 2</t>
  </si>
  <si>
    <t>T. 3</t>
  </si>
  <si>
    <t>T. 4</t>
  </si>
  <si>
    <t xml:space="preserve"> T. 5</t>
  </si>
  <si>
    <t>PUNTS</t>
  </si>
  <si>
    <t>pos</t>
  </si>
  <si>
    <t xml:space="preserve">            CIRCUIT PETIT</t>
  </si>
  <si>
    <t xml:space="preserve">              RAL·LI REGULARITAT</t>
  </si>
  <si>
    <t xml:space="preserve">                     RAL·LI CRONOMETRAT</t>
  </si>
  <si>
    <t xml:space="preserve"> CIRCUIT VELOCITAT</t>
  </si>
  <si>
    <t>SICURA</t>
  </si>
  <si>
    <t>JOSEP M. SEGURA / IGNASI SEGURA</t>
  </si>
  <si>
    <t>FORD GT 40</t>
  </si>
  <si>
    <t>PROD</t>
  </si>
  <si>
    <t>L.H.S.</t>
  </si>
  <si>
    <t>DAVID GARRÉS / GONZALO BUSTAMANTE</t>
  </si>
  <si>
    <t>M.T.S.</t>
  </si>
  <si>
    <t>JOSEP ANTON BOFILL / VICTOR BOFILL</t>
  </si>
  <si>
    <t>10 KM</t>
  </si>
  <si>
    <t>JORDI FIGUERAS / XAVIER MAYORAL</t>
  </si>
  <si>
    <t>FERVI</t>
  </si>
  <si>
    <t>FRANCESC FERNANDEZ / TONI VIDAL</t>
  </si>
  <si>
    <t>LLUIS ALDEA / SERGIO MARTIN</t>
  </si>
  <si>
    <t>ESCUDERIA KMC</t>
  </si>
  <si>
    <t>CARLES RIUS / MANUEL ESCUREDO</t>
  </si>
  <si>
    <t>PORSCHE 911 S</t>
  </si>
  <si>
    <t>P-70</t>
  </si>
  <si>
    <t>DREAM CLÀSSICS</t>
  </si>
  <si>
    <t>JOSEP ANTON ALVAREZ / JOAN GARCIA</t>
  </si>
  <si>
    <t>FERRARI 250 LM</t>
  </si>
  <si>
    <t>FORD CAPRI</t>
  </si>
  <si>
    <t>RONDERO'S TEAM</t>
  </si>
  <si>
    <t>ENRIC ROSICH / TONI MORENO</t>
  </si>
  <si>
    <t>SANT ANTONI TEAM</t>
  </si>
  <si>
    <t>CONRAD PIJEM / JORDI SALVADOR</t>
  </si>
  <si>
    <t>JOSEP NEBOT / MANUEL TORREIRO</t>
  </si>
  <si>
    <t>TERRASSA SLOW SLOT</t>
  </si>
  <si>
    <t>EDUARD CORREDOR / XAVIER CORREDOR</t>
  </si>
  <si>
    <t>PORSCHE 910 SPYDER</t>
  </si>
  <si>
    <t>CARLOS MESTRE / RAIMON ROVELLAT</t>
  </si>
  <si>
    <t>JORDI MIRANDA / JOAN FONTANALS</t>
  </si>
  <si>
    <t>LUIS MORENO / PERE NIN</t>
  </si>
  <si>
    <t>RAMON SILVESTRE / SERGIO CHAVEZ</t>
  </si>
  <si>
    <t>OVERVALLEY / DAVID BISBAL</t>
  </si>
  <si>
    <t>MIKA SANTANDER / PERE CAO</t>
  </si>
  <si>
    <t>ANANKE RACING</t>
  </si>
  <si>
    <t>LES MADAMES</t>
  </si>
  <si>
    <t xml:space="preserve">MIRANDA CLASSIC </t>
  </si>
  <si>
    <t>DREAM SLOT IV</t>
  </si>
  <si>
    <t>PORSCHE 906</t>
  </si>
  <si>
    <t>FORD GT40</t>
  </si>
  <si>
    <t>CHEVROLET CAMARO</t>
  </si>
  <si>
    <t>METEOROSPIRIT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</si>
</sst>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vertical="top" wrapText="1"/>
    </xf>
    <xf numFmtId="0" fontId="0" fillId="0" borderId="4" xfId="0" applyBorder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3" xfId="0" applyFont="1" applyBorder="1"/>
    <xf numFmtId="0" fontId="1" fillId="0" borderId="14" xfId="0" applyFont="1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/>
    <xf numFmtId="2" fontId="0" fillId="0" borderId="9" xfId="0" applyNumberForma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0" fillId="0" borderId="6" xfId="0" applyBorder="1"/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75" zoomScaleNormal="75" workbookViewId="0">
      <selection activeCell="E1" sqref="E1"/>
    </sheetView>
  </sheetViews>
  <sheetFormatPr baseColWidth="10" defaultRowHeight="15"/>
  <cols>
    <col min="1" max="1" width="3.85546875" customWidth="1"/>
    <col min="2" max="2" width="22.140625" customWidth="1"/>
    <col min="3" max="3" width="37.42578125" customWidth="1"/>
    <col min="4" max="4" width="23.140625" customWidth="1"/>
    <col min="5" max="5" width="6.28515625" customWidth="1"/>
    <col min="6" max="6" width="8" customWidth="1"/>
    <col min="7" max="8" width="6.7109375" customWidth="1"/>
    <col min="9" max="11" width="7.7109375" customWidth="1"/>
    <col min="12" max="12" width="6.7109375" customWidth="1"/>
    <col min="13" max="17" width="4.7109375" customWidth="1"/>
    <col min="18" max="18" width="6.28515625" customWidth="1"/>
    <col min="19" max="20" width="6.7109375" customWidth="1"/>
    <col min="21" max="21" width="6.5703125" customWidth="1"/>
    <col min="22" max="24" width="6.7109375" customWidth="1"/>
    <col min="25" max="25" width="8.7109375" bestFit="1" customWidth="1"/>
    <col min="26" max="26" width="6.7109375" customWidth="1"/>
    <col min="27" max="27" width="7.85546875" customWidth="1"/>
  </cols>
  <sheetData>
    <row r="1" spans="1:27" ht="26.25">
      <c r="A1" s="32" t="s">
        <v>9</v>
      </c>
      <c r="B1" s="33"/>
      <c r="C1" s="11"/>
      <c r="D1" s="11"/>
      <c r="E1" s="11"/>
      <c r="F1" s="12" t="s">
        <v>20</v>
      </c>
      <c r="G1" s="6"/>
      <c r="H1" s="7"/>
      <c r="I1" s="12" t="s">
        <v>17</v>
      </c>
      <c r="J1" s="5"/>
      <c r="K1" s="5"/>
      <c r="L1" s="9"/>
      <c r="M1" s="12" t="s">
        <v>18</v>
      </c>
      <c r="N1" s="5"/>
      <c r="O1" s="5"/>
      <c r="P1" s="11"/>
      <c r="Q1" s="11"/>
      <c r="R1" s="11"/>
      <c r="S1" s="9"/>
      <c r="T1" s="13" t="s">
        <v>19</v>
      </c>
      <c r="U1" s="11"/>
      <c r="V1" s="11"/>
      <c r="W1" s="11"/>
      <c r="X1" s="11"/>
      <c r="Y1" s="11"/>
      <c r="Z1" s="30"/>
      <c r="AA1" s="17" t="s">
        <v>8</v>
      </c>
    </row>
    <row r="2" spans="1:27" ht="15" customHeight="1">
      <c r="A2" s="34" t="s">
        <v>16</v>
      </c>
      <c r="B2" s="1" t="s">
        <v>0</v>
      </c>
      <c r="C2" s="1" t="s">
        <v>1</v>
      </c>
      <c r="D2" s="4" t="s">
        <v>2</v>
      </c>
      <c r="E2" s="4" t="s">
        <v>3</v>
      </c>
      <c r="F2" s="10" t="s">
        <v>7</v>
      </c>
      <c r="G2" s="2" t="s">
        <v>6</v>
      </c>
      <c r="H2" s="8" t="s">
        <v>15</v>
      </c>
      <c r="I2" s="10" t="s">
        <v>4</v>
      </c>
      <c r="J2" s="2" t="s">
        <v>5</v>
      </c>
      <c r="K2" s="2" t="s">
        <v>8</v>
      </c>
      <c r="L2" s="8" t="s">
        <v>15</v>
      </c>
      <c r="M2" s="14" t="s">
        <v>10</v>
      </c>
      <c r="N2" s="15" t="s">
        <v>11</v>
      </c>
      <c r="O2" s="15" t="s">
        <v>12</v>
      </c>
      <c r="P2" s="16" t="s">
        <v>13</v>
      </c>
      <c r="Q2" s="16" t="s">
        <v>14</v>
      </c>
      <c r="R2" s="3" t="s">
        <v>8</v>
      </c>
      <c r="S2" s="8" t="s">
        <v>15</v>
      </c>
      <c r="T2" s="14" t="s">
        <v>10</v>
      </c>
      <c r="U2" s="15" t="s">
        <v>11</v>
      </c>
      <c r="V2" s="15" t="s">
        <v>12</v>
      </c>
      <c r="W2" s="16" t="s">
        <v>13</v>
      </c>
      <c r="X2" s="16" t="s">
        <v>14</v>
      </c>
      <c r="Y2" s="3" t="s">
        <v>8</v>
      </c>
      <c r="Z2" s="8" t="s">
        <v>15</v>
      </c>
      <c r="AA2" s="18" t="s">
        <v>15</v>
      </c>
    </row>
    <row r="3" spans="1:27" ht="18.75">
      <c r="A3" s="21">
        <v>1</v>
      </c>
      <c r="B3" s="19" t="s">
        <v>58</v>
      </c>
      <c r="C3" s="19" t="s">
        <v>51</v>
      </c>
      <c r="D3" s="20" t="s">
        <v>61</v>
      </c>
      <c r="E3" s="20" t="s">
        <v>24</v>
      </c>
      <c r="F3" s="21">
        <f>45+44+43+46+46+44</f>
        <v>268</v>
      </c>
      <c r="G3" s="22">
        <v>20</v>
      </c>
      <c r="H3" s="23">
        <v>1</v>
      </c>
      <c r="I3" s="21">
        <f>106.68+101.706</f>
        <v>208.38600000000002</v>
      </c>
      <c r="J3" s="22">
        <f>102.936+105.124</f>
        <v>208.06</v>
      </c>
      <c r="K3" s="22">
        <f>SUM(I3:J3)</f>
        <v>416.44600000000003</v>
      </c>
      <c r="L3" s="23">
        <v>1</v>
      </c>
      <c r="M3" s="21">
        <v>5</v>
      </c>
      <c r="N3" s="22">
        <v>9</v>
      </c>
      <c r="O3" s="22">
        <v>7</v>
      </c>
      <c r="P3" s="22">
        <v>5</v>
      </c>
      <c r="Q3" s="22">
        <v>8</v>
      </c>
      <c r="R3" s="22">
        <f>SUM(M3:Q3)</f>
        <v>34</v>
      </c>
      <c r="S3" s="23">
        <v>5</v>
      </c>
      <c r="T3" s="21">
        <f>40.23+39.03</f>
        <v>79.259999999999991</v>
      </c>
      <c r="U3" s="22">
        <f>40.18+38.13</f>
        <v>78.31</v>
      </c>
      <c r="V3" s="22">
        <f>39.92+36.23</f>
        <v>76.150000000000006</v>
      </c>
      <c r="W3" s="22">
        <f>43.16+39.24</f>
        <v>82.4</v>
      </c>
      <c r="X3" s="22">
        <f>46.58+38.2</f>
        <v>84.78</v>
      </c>
      <c r="Y3" s="29">
        <f>SUM(T3:X3)</f>
        <v>400.9</v>
      </c>
      <c r="Z3" s="23">
        <v>4</v>
      </c>
      <c r="AA3" s="24">
        <f>H3+L3+S3+Z3</f>
        <v>11</v>
      </c>
    </row>
    <row r="4" spans="1:27" ht="18.75">
      <c r="A4" s="21">
        <v>2</v>
      </c>
      <c r="B4" s="19"/>
      <c r="C4" s="19" t="s">
        <v>46</v>
      </c>
      <c r="D4" s="20" t="s">
        <v>23</v>
      </c>
      <c r="E4" s="20" t="s">
        <v>24</v>
      </c>
      <c r="F4" s="21">
        <v>263</v>
      </c>
      <c r="G4" s="22">
        <v>47</v>
      </c>
      <c r="H4" s="23">
        <v>3</v>
      </c>
      <c r="I4" s="21">
        <v>209.28</v>
      </c>
      <c r="J4" s="22">
        <v>213.69</v>
      </c>
      <c r="K4" s="22">
        <f>SUM(I4:J4)</f>
        <v>422.97</v>
      </c>
      <c r="L4" s="23">
        <v>3</v>
      </c>
      <c r="M4" s="21">
        <v>5</v>
      </c>
      <c r="N4" s="22">
        <v>6</v>
      </c>
      <c r="O4" s="22">
        <v>7</v>
      </c>
      <c r="P4" s="22">
        <v>6</v>
      </c>
      <c r="Q4" s="22">
        <v>6</v>
      </c>
      <c r="R4" s="22">
        <f>SUM(M4:Q4)</f>
        <v>30</v>
      </c>
      <c r="S4" s="23">
        <v>2</v>
      </c>
      <c r="T4" s="21">
        <v>80.39</v>
      </c>
      <c r="U4" s="22">
        <v>84.64</v>
      </c>
      <c r="V4" s="22">
        <v>72.58</v>
      </c>
      <c r="W4" s="22">
        <v>88.19</v>
      </c>
      <c r="X4" s="22">
        <v>81.45</v>
      </c>
      <c r="Y4" s="29">
        <f>SUM(T4:X4)</f>
        <v>407.25</v>
      </c>
      <c r="Z4" s="23">
        <v>6</v>
      </c>
      <c r="AA4" s="24">
        <f>H4+L4+S4+Z4</f>
        <v>14</v>
      </c>
    </row>
    <row r="5" spans="1:27" ht="18.75">
      <c r="A5" s="21">
        <v>3</v>
      </c>
      <c r="B5" s="19" t="s">
        <v>38</v>
      </c>
      <c r="C5" s="19" t="s">
        <v>39</v>
      </c>
      <c r="D5" s="20" t="s">
        <v>40</v>
      </c>
      <c r="E5" s="20" t="s">
        <v>37</v>
      </c>
      <c r="F5" s="21">
        <v>267</v>
      </c>
      <c r="G5" s="22">
        <v>7</v>
      </c>
      <c r="H5" s="23">
        <v>2</v>
      </c>
      <c r="I5" s="21">
        <v>212.92</v>
      </c>
      <c r="J5" s="22">
        <v>207.71</v>
      </c>
      <c r="K5" s="22">
        <f>SUM(I5:J5)</f>
        <v>420.63</v>
      </c>
      <c r="L5" s="23">
        <v>2</v>
      </c>
      <c r="M5" s="21">
        <v>6</v>
      </c>
      <c r="N5" s="22">
        <v>6</v>
      </c>
      <c r="O5" s="22">
        <v>7</v>
      </c>
      <c r="P5" s="22">
        <v>7</v>
      </c>
      <c r="Q5" s="22">
        <v>11</v>
      </c>
      <c r="R5" s="22">
        <f>SUM(M5:Q5)</f>
        <v>37</v>
      </c>
      <c r="S5" s="23">
        <v>10</v>
      </c>
      <c r="T5" s="21">
        <v>78.489999999999995</v>
      </c>
      <c r="U5" s="22">
        <v>79.8</v>
      </c>
      <c r="V5" s="22">
        <v>71.12</v>
      </c>
      <c r="W5" s="22">
        <v>84.2</v>
      </c>
      <c r="X5" s="22">
        <v>83.7</v>
      </c>
      <c r="Y5" s="29">
        <f>SUM(T5:X5)</f>
        <v>397.31</v>
      </c>
      <c r="Z5" s="23">
        <v>1</v>
      </c>
      <c r="AA5" s="24">
        <f>H5+L5+S5+Z5</f>
        <v>15</v>
      </c>
    </row>
    <row r="6" spans="1:27" ht="18.75">
      <c r="A6" s="21">
        <v>4</v>
      </c>
      <c r="B6" s="19" t="s">
        <v>42</v>
      </c>
      <c r="C6" s="19" t="s">
        <v>43</v>
      </c>
      <c r="D6" s="20" t="s">
        <v>23</v>
      </c>
      <c r="E6" s="20" t="s">
        <v>24</v>
      </c>
      <c r="F6" s="21">
        <v>256</v>
      </c>
      <c r="G6" s="22">
        <v>26</v>
      </c>
      <c r="H6" s="23">
        <v>5</v>
      </c>
      <c r="I6" s="21">
        <v>213.47</v>
      </c>
      <c r="J6" s="22">
        <v>213.07</v>
      </c>
      <c r="K6" s="22">
        <f>SUM(I6:J6)</f>
        <v>426.53999999999996</v>
      </c>
      <c r="L6" s="23">
        <v>4</v>
      </c>
      <c r="M6" s="21">
        <v>6</v>
      </c>
      <c r="N6" s="22">
        <v>6</v>
      </c>
      <c r="O6" s="22">
        <v>9</v>
      </c>
      <c r="P6" s="22">
        <v>8</v>
      </c>
      <c r="Q6" s="22">
        <v>4</v>
      </c>
      <c r="R6" s="22">
        <f>SUM(M6:Q6)</f>
        <v>33</v>
      </c>
      <c r="S6" s="23">
        <v>4</v>
      </c>
      <c r="T6" s="21">
        <v>80.709999999999994</v>
      </c>
      <c r="U6" s="22">
        <v>79.17</v>
      </c>
      <c r="V6" s="22">
        <v>71.09</v>
      </c>
      <c r="W6" s="22">
        <v>84.64</v>
      </c>
      <c r="X6" s="22">
        <v>83.26</v>
      </c>
      <c r="Y6" s="29">
        <f>SUM(T6:X6)</f>
        <v>398.87</v>
      </c>
      <c r="Z6" s="23">
        <v>3</v>
      </c>
      <c r="AA6" s="24">
        <f>H6+L6+S6+Z6</f>
        <v>16</v>
      </c>
    </row>
    <row r="7" spans="1:27" ht="18.75">
      <c r="A7" s="21">
        <v>5</v>
      </c>
      <c r="B7" s="19" t="s">
        <v>29</v>
      </c>
      <c r="C7" s="19" t="s">
        <v>30</v>
      </c>
      <c r="D7" s="20" t="s">
        <v>23</v>
      </c>
      <c r="E7" s="20" t="s">
        <v>24</v>
      </c>
      <c r="F7" s="21">
        <v>260</v>
      </c>
      <c r="G7" s="22">
        <v>12</v>
      </c>
      <c r="H7" s="23">
        <v>4</v>
      </c>
      <c r="I7" s="21">
        <v>214.5</v>
      </c>
      <c r="J7" s="22">
        <v>214.54</v>
      </c>
      <c r="K7" s="22">
        <f>SUM(I7:J7)</f>
        <v>429.03999999999996</v>
      </c>
      <c r="L7" s="23">
        <v>6</v>
      </c>
      <c r="M7" s="21">
        <v>7</v>
      </c>
      <c r="N7" s="22">
        <v>11</v>
      </c>
      <c r="O7" s="22">
        <v>7</v>
      </c>
      <c r="P7" s="22">
        <v>6</v>
      </c>
      <c r="Q7" s="22">
        <v>5</v>
      </c>
      <c r="R7" s="22">
        <f>SUM(M7:Q7)</f>
        <v>36</v>
      </c>
      <c r="S7" s="23">
        <v>8</v>
      </c>
      <c r="T7" s="21">
        <v>80.8</v>
      </c>
      <c r="U7" s="22">
        <v>81.62</v>
      </c>
      <c r="V7" s="22">
        <v>73.33</v>
      </c>
      <c r="W7" s="22">
        <v>82.89</v>
      </c>
      <c r="X7" s="22">
        <v>79.430000000000007</v>
      </c>
      <c r="Y7" s="29">
        <f>SUM(T7:X7)</f>
        <v>398.07</v>
      </c>
      <c r="Z7" s="23">
        <v>2</v>
      </c>
      <c r="AA7" s="24">
        <f>H7+L7+S7+Z7</f>
        <v>20</v>
      </c>
    </row>
    <row r="8" spans="1:27" ht="18.75">
      <c r="A8" s="21">
        <v>6</v>
      </c>
      <c r="B8" s="19"/>
      <c r="C8" s="19" t="s">
        <v>52</v>
      </c>
      <c r="D8" s="20" t="s">
        <v>61</v>
      </c>
      <c r="E8" s="20" t="s">
        <v>24</v>
      </c>
      <c r="F8" s="21">
        <f>41+42+41+39+40+41</f>
        <v>244</v>
      </c>
      <c r="G8" s="22">
        <v>49</v>
      </c>
      <c r="H8" s="23">
        <v>11</v>
      </c>
      <c r="I8" s="21">
        <f>112.4+104.69</f>
        <v>217.09</v>
      </c>
      <c r="J8" s="22">
        <f>107.72+104.42</f>
        <v>212.14</v>
      </c>
      <c r="K8" s="22">
        <f>SUM(I8:J8)</f>
        <v>429.23</v>
      </c>
      <c r="L8" s="23">
        <v>7</v>
      </c>
      <c r="M8" s="21">
        <v>5</v>
      </c>
      <c r="N8" s="22">
        <v>5</v>
      </c>
      <c r="O8" s="22">
        <v>7</v>
      </c>
      <c r="P8" s="22">
        <v>6</v>
      </c>
      <c r="Q8" s="22">
        <v>7</v>
      </c>
      <c r="R8" s="22">
        <f>SUM(M8:Q8)</f>
        <v>30</v>
      </c>
      <c r="S8" s="23">
        <v>2</v>
      </c>
      <c r="T8" s="21">
        <f>40.72+39.87</f>
        <v>80.59</v>
      </c>
      <c r="U8" s="22">
        <f>42.05+39.65</f>
        <v>81.699999999999989</v>
      </c>
      <c r="V8" s="22">
        <f>40.92+36.98</f>
        <v>77.900000000000006</v>
      </c>
      <c r="W8" s="22">
        <f>42.68+40.83</f>
        <v>83.509999999999991</v>
      </c>
      <c r="X8" s="22">
        <f>39.72+39.22</f>
        <v>78.94</v>
      </c>
      <c r="Y8" s="29">
        <f>SUM(T8:X8)</f>
        <v>402.64</v>
      </c>
      <c r="Z8" s="23">
        <v>5</v>
      </c>
      <c r="AA8" s="24">
        <f>H8+L8+S8+Z8</f>
        <v>25</v>
      </c>
    </row>
    <row r="9" spans="1:27" ht="18.75">
      <c r="A9" s="21">
        <v>7</v>
      </c>
      <c r="B9" s="19" t="s">
        <v>63</v>
      </c>
      <c r="C9" s="19" t="s">
        <v>55</v>
      </c>
      <c r="D9" s="20" t="s">
        <v>61</v>
      </c>
      <c r="E9" s="20" t="s">
        <v>24</v>
      </c>
      <c r="F9" s="21">
        <f>43+42+30+42+43+45</f>
        <v>245</v>
      </c>
      <c r="G9" s="22">
        <v>24</v>
      </c>
      <c r="H9" s="23">
        <v>10</v>
      </c>
      <c r="I9" s="21">
        <f>107.83+111.22</f>
        <v>219.05</v>
      </c>
      <c r="J9" s="22">
        <f>103.34+104.32</f>
        <v>207.66</v>
      </c>
      <c r="K9" s="22">
        <f>SUM(I9:J9)</f>
        <v>426.71000000000004</v>
      </c>
      <c r="L9" s="23">
        <v>5</v>
      </c>
      <c r="M9" s="21">
        <v>7</v>
      </c>
      <c r="N9" s="22">
        <v>8</v>
      </c>
      <c r="O9" s="22">
        <v>6</v>
      </c>
      <c r="P9" s="22">
        <v>13</v>
      </c>
      <c r="Q9" s="22">
        <v>6</v>
      </c>
      <c r="R9" s="22">
        <f>SUM(M9:Q9)</f>
        <v>40</v>
      </c>
      <c r="S9" s="23">
        <v>11</v>
      </c>
      <c r="T9" s="21">
        <f>42.32+39.83</f>
        <v>82.15</v>
      </c>
      <c r="U9" s="22">
        <f>38.43+40.54</f>
        <v>78.97</v>
      </c>
      <c r="V9" s="22">
        <f>39.35+37.83</f>
        <v>77.180000000000007</v>
      </c>
      <c r="W9" s="22">
        <f>49.06+45.53</f>
        <v>94.59</v>
      </c>
      <c r="X9" s="22">
        <f>38.44+43.97</f>
        <v>82.41</v>
      </c>
      <c r="Y9" s="29">
        <f>SUM(T9:X9)</f>
        <v>415.29999999999995</v>
      </c>
      <c r="Z9" s="23">
        <v>8</v>
      </c>
      <c r="AA9" s="24">
        <f>H9+L9+S9+Z9</f>
        <v>34</v>
      </c>
    </row>
    <row r="10" spans="1:27" ht="18.75">
      <c r="A10" s="21">
        <v>8</v>
      </c>
      <c r="B10" s="19" t="s">
        <v>21</v>
      </c>
      <c r="C10" s="19" t="s">
        <v>22</v>
      </c>
      <c r="D10" s="20" t="s">
        <v>23</v>
      </c>
      <c r="E10" s="20" t="s">
        <v>24</v>
      </c>
      <c r="F10" s="21">
        <v>247</v>
      </c>
      <c r="G10" s="22">
        <v>30</v>
      </c>
      <c r="H10" s="23">
        <v>9</v>
      </c>
      <c r="I10" s="21">
        <v>222.99</v>
      </c>
      <c r="J10" s="22">
        <v>221.03</v>
      </c>
      <c r="K10" s="22">
        <f>SUM(I10:J10)</f>
        <v>444.02</v>
      </c>
      <c r="L10" s="23">
        <v>10</v>
      </c>
      <c r="M10" s="21">
        <v>10</v>
      </c>
      <c r="N10" s="22">
        <v>7</v>
      </c>
      <c r="O10" s="22">
        <v>6</v>
      </c>
      <c r="P10" s="22">
        <v>7</v>
      </c>
      <c r="Q10" s="22">
        <v>4</v>
      </c>
      <c r="R10" s="22">
        <f>SUM(M10:Q10)</f>
        <v>34</v>
      </c>
      <c r="S10" s="23">
        <v>5</v>
      </c>
      <c r="T10" s="21">
        <v>85.17</v>
      </c>
      <c r="U10" s="22">
        <v>87.82</v>
      </c>
      <c r="V10" s="22">
        <v>81.47</v>
      </c>
      <c r="W10" s="22">
        <v>87.88</v>
      </c>
      <c r="X10" s="22">
        <v>85.34</v>
      </c>
      <c r="Y10" s="29">
        <f>SUM(T10:X10)</f>
        <v>427.68000000000006</v>
      </c>
      <c r="Z10" s="23">
        <v>11</v>
      </c>
      <c r="AA10" s="24">
        <f>H10+L10+S10+Z10</f>
        <v>35</v>
      </c>
    </row>
    <row r="11" spans="1:27" ht="18.75">
      <c r="A11" s="21">
        <v>9</v>
      </c>
      <c r="B11" s="19" t="s">
        <v>59</v>
      </c>
      <c r="C11" s="19" t="s">
        <v>53</v>
      </c>
      <c r="D11" s="20" t="s">
        <v>61</v>
      </c>
      <c r="E11" s="20" t="s">
        <v>24</v>
      </c>
      <c r="F11" s="21">
        <v>254</v>
      </c>
      <c r="G11" s="22">
        <v>9</v>
      </c>
      <c r="H11" s="23">
        <v>7</v>
      </c>
      <c r="I11" s="21">
        <f>108.338+113.77</f>
        <v>222.108</v>
      </c>
      <c r="J11" s="22">
        <f>106.8+114.27</f>
        <v>221.07</v>
      </c>
      <c r="K11" s="22">
        <f>SUM(I11:J11)</f>
        <v>443.178</v>
      </c>
      <c r="L11" s="23">
        <v>8</v>
      </c>
      <c r="M11" s="21">
        <v>11</v>
      </c>
      <c r="N11" s="22">
        <v>9</v>
      </c>
      <c r="O11" s="22">
        <v>9</v>
      </c>
      <c r="P11" s="22">
        <v>6</v>
      </c>
      <c r="Q11" s="22">
        <v>19</v>
      </c>
      <c r="R11" s="22">
        <f>SUM(M11:Q11)</f>
        <v>54</v>
      </c>
      <c r="S11" s="23">
        <v>14</v>
      </c>
      <c r="T11" s="21">
        <f>39.45+40.92</f>
        <v>80.37</v>
      </c>
      <c r="U11" s="22">
        <f>39.48+47.14</f>
        <v>86.62</v>
      </c>
      <c r="V11" s="22">
        <f>36.26+39.74</f>
        <v>76</v>
      </c>
      <c r="W11" s="22">
        <f>44.38+44.29</f>
        <v>88.67</v>
      </c>
      <c r="X11" s="22">
        <f>39.85+40.19</f>
        <v>80.039999999999992</v>
      </c>
      <c r="Y11" s="29">
        <f>SUM(T11:X11)</f>
        <v>411.70000000000005</v>
      </c>
      <c r="Z11" s="23">
        <v>7</v>
      </c>
      <c r="AA11" s="24">
        <f>H11+L11+S11+Z11</f>
        <v>36</v>
      </c>
    </row>
    <row r="12" spans="1:27" ht="18.75">
      <c r="A12" s="21">
        <v>10</v>
      </c>
      <c r="B12" s="19" t="s">
        <v>44</v>
      </c>
      <c r="C12" s="19" t="s">
        <v>45</v>
      </c>
      <c r="D12" s="20" t="s">
        <v>23</v>
      </c>
      <c r="E12" s="20" t="s">
        <v>24</v>
      </c>
      <c r="F12" s="21">
        <v>242</v>
      </c>
      <c r="G12" s="22">
        <v>53</v>
      </c>
      <c r="H12" s="23">
        <v>14</v>
      </c>
      <c r="I12" s="21">
        <v>238.78</v>
      </c>
      <c r="J12" s="22">
        <v>222.87</v>
      </c>
      <c r="K12" s="22">
        <f>SUM(I12:J12)</f>
        <v>461.65</v>
      </c>
      <c r="L12" s="23">
        <v>13</v>
      </c>
      <c r="M12" s="21">
        <v>6</v>
      </c>
      <c r="N12" s="22">
        <v>6</v>
      </c>
      <c r="O12" s="22">
        <v>8</v>
      </c>
      <c r="P12" s="22">
        <v>4</v>
      </c>
      <c r="Q12" s="22">
        <v>5</v>
      </c>
      <c r="R12" s="22">
        <f>SUM(M12:Q12)</f>
        <v>29</v>
      </c>
      <c r="S12" s="23">
        <v>1</v>
      </c>
      <c r="T12" s="21">
        <v>85.09</v>
      </c>
      <c r="U12" s="22">
        <v>85.24</v>
      </c>
      <c r="V12" s="22">
        <v>74.2</v>
      </c>
      <c r="W12" s="22">
        <v>90.36</v>
      </c>
      <c r="X12" s="22">
        <v>83.72</v>
      </c>
      <c r="Y12" s="29">
        <f>SUM(T12:X12)</f>
        <v>418.61</v>
      </c>
      <c r="Z12" s="23">
        <v>9</v>
      </c>
      <c r="AA12" s="24">
        <f>H12+L12+S12+Z12</f>
        <v>37</v>
      </c>
    </row>
    <row r="13" spans="1:27" ht="18.75">
      <c r="A13" s="21">
        <v>11</v>
      </c>
      <c r="B13" s="19" t="s">
        <v>25</v>
      </c>
      <c r="C13" s="19" t="s">
        <v>26</v>
      </c>
      <c r="D13" s="20" t="s">
        <v>23</v>
      </c>
      <c r="E13" s="20" t="s">
        <v>24</v>
      </c>
      <c r="F13" s="21">
        <v>247</v>
      </c>
      <c r="G13" s="22">
        <v>31</v>
      </c>
      <c r="H13" s="23">
        <v>8</v>
      </c>
      <c r="I13" s="21">
        <v>229.77</v>
      </c>
      <c r="J13" s="22">
        <v>222.7</v>
      </c>
      <c r="K13" s="22">
        <f>SUM(I13:J13)</f>
        <v>452.47</v>
      </c>
      <c r="L13" s="23">
        <v>11</v>
      </c>
      <c r="M13" s="21">
        <v>6</v>
      </c>
      <c r="N13" s="22">
        <v>6</v>
      </c>
      <c r="O13" s="22">
        <v>8</v>
      </c>
      <c r="P13" s="22">
        <v>7</v>
      </c>
      <c r="Q13" s="22">
        <v>9</v>
      </c>
      <c r="R13" s="22">
        <f>SUM(M13:Q13)</f>
        <v>36</v>
      </c>
      <c r="S13" s="23">
        <v>8</v>
      </c>
      <c r="T13" s="21">
        <v>81.34</v>
      </c>
      <c r="U13" s="22">
        <v>90.2</v>
      </c>
      <c r="V13" s="22">
        <v>76.53</v>
      </c>
      <c r="W13" s="22">
        <v>101.38</v>
      </c>
      <c r="X13" s="22">
        <v>83.44</v>
      </c>
      <c r="Y13" s="29">
        <f>SUM(T13:X13)</f>
        <v>432.89000000000004</v>
      </c>
      <c r="Z13" s="23">
        <v>12</v>
      </c>
      <c r="AA13" s="24">
        <f>H13+L13+S13+Z13</f>
        <v>39</v>
      </c>
    </row>
    <row r="14" spans="1:27" ht="18.75">
      <c r="A14" s="21">
        <v>12</v>
      </c>
      <c r="B14" s="19" t="s">
        <v>31</v>
      </c>
      <c r="C14" s="19" t="s">
        <v>32</v>
      </c>
      <c r="D14" s="20" t="s">
        <v>23</v>
      </c>
      <c r="E14" s="20" t="s">
        <v>37</v>
      </c>
      <c r="F14" s="21">
        <v>243</v>
      </c>
      <c r="G14" s="22">
        <v>20</v>
      </c>
      <c r="H14" s="23">
        <v>13</v>
      </c>
      <c r="I14" s="21">
        <v>232.43</v>
      </c>
      <c r="J14" s="22">
        <v>221.87</v>
      </c>
      <c r="K14" s="22">
        <f>SUM(I14:J14)</f>
        <v>454.3</v>
      </c>
      <c r="L14" s="23">
        <v>12</v>
      </c>
      <c r="M14" s="21">
        <v>8</v>
      </c>
      <c r="N14" s="22">
        <v>6</v>
      </c>
      <c r="O14" s="22">
        <v>7</v>
      </c>
      <c r="P14" s="22">
        <v>7</v>
      </c>
      <c r="Q14" s="22">
        <v>6</v>
      </c>
      <c r="R14" s="22">
        <f>SUM(M14:Q14)</f>
        <v>34</v>
      </c>
      <c r="S14" s="23">
        <v>5</v>
      </c>
      <c r="T14" s="21">
        <v>86.42</v>
      </c>
      <c r="U14" s="22">
        <v>88.98</v>
      </c>
      <c r="V14" s="22">
        <v>77.25</v>
      </c>
      <c r="W14" s="22">
        <v>86.91</v>
      </c>
      <c r="X14" s="22">
        <v>82.89</v>
      </c>
      <c r="Y14" s="29">
        <f>SUM(T14:X14)</f>
        <v>422.45</v>
      </c>
      <c r="Z14" s="23">
        <v>10</v>
      </c>
      <c r="AA14" s="24">
        <f>H14+L14+S14+Z14</f>
        <v>40</v>
      </c>
    </row>
    <row r="15" spans="1:27" ht="18.75">
      <c r="A15" s="21">
        <v>13</v>
      </c>
      <c r="B15" s="19" t="s">
        <v>34</v>
      </c>
      <c r="C15" s="19" t="s">
        <v>35</v>
      </c>
      <c r="D15" s="20" t="s">
        <v>36</v>
      </c>
      <c r="E15" s="20" t="s">
        <v>37</v>
      </c>
      <c r="F15" s="21">
        <v>255</v>
      </c>
      <c r="G15" s="22">
        <v>22</v>
      </c>
      <c r="H15" s="23">
        <v>6</v>
      </c>
      <c r="I15" s="21">
        <v>225.16</v>
      </c>
      <c r="J15" s="22">
        <v>218.05</v>
      </c>
      <c r="K15" s="22">
        <f>SUM(I15:J15)</f>
        <v>443.21000000000004</v>
      </c>
      <c r="L15" s="23">
        <v>9</v>
      </c>
      <c r="M15" s="21">
        <v>17</v>
      </c>
      <c r="N15" s="22">
        <v>6</v>
      </c>
      <c r="O15" s="22">
        <v>7</v>
      </c>
      <c r="P15" s="22">
        <v>5</v>
      </c>
      <c r="Q15" s="22">
        <v>8</v>
      </c>
      <c r="R15" s="22">
        <f>SUM(M15:Q15)</f>
        <v>43</v>
      </c>
      <c r="S15" s="23">
        <v>12</v>
      </c>
      <c r="T15" s="21">
        <v>91.86</v>
      </c>
      <c r="U15" s="22">
        <v>88.96</v>
      </c>
      <c r="V15" s="22">
        <v>79</v>
      </c>
      <c r="W15" s="22">
        <v>90.4</v>
      </c>
      <c r="X15" s="22">
        <v>151.43</v>
      </c>
      <c r="Y15" s="29">
        <f>SUM(T15:X15)</f>
        <v>501.65000000000003</v>
      </c>
      <c r="Z15" s="23">
        <v>15</v>
      </c>
      <c r="AA15" s="24">
        <f>H15+L15+S15+Z15</f>
        <v>42</v>
      </c>
    </row>
    <row r="16" spans="1:27" ht="18.75">
      <c r="A16" s="21">
        <v>14</v>
      </c>
      <c r="B16" s="19" t="s">
        <v>56</v>
      </c>
      <c r="C16" s="19" t="s">
        <v>50</v>
      </c>
      <c r="D16" s="20" t="s">
        <v>60</v>
      </c>
      <c r="E16" s="20" t="s">
        <v>37</v>
      </c>
      <c r="F16" s="21">
        <f>41+40+40+40+42+41</f>
        <v>244</v>
      </c>
      <c r="G16" s="22">
        <v>15</v>
      </c>
      <c r="H16" s="23">
        <v>12</v>
      </c>
      <c r="I16" s="21">
        <f>118.416+118.029</f>
        <v>236.44499999999999</v>
      </c>
      <c r="J16" s="22">
        <f>113.587+115.273</f>
        <v>228.86</v>
      </c>
      <c r="K16" s="22">
        <f>SUM(I16:J16)</f>
        <v>465.30500000000001</v>
      </c>
      <c r="L16" s="23">
        <v>14</v>
      </c>
      <c r="M16" s="21">
        <v>5</v>
      </c>
      <c r="N16" s="22">
        <v>7</v>
      </c>
      <c r="O16" s="22">
        <v>9</v>
      </c>
      <c r="P16" s="22">
        <v>13</v>
      </c>
      <c r="Q16" s="22">
        <v>10</v>
      </c>
      <c r="R16" s="22">
        <f>SUM(M16:Q16)</f>
        <v>44</v>
      </c>
      <c r="S16" s="23">
        <v>13</v>
      </c>
      <c r="T16" s="21">
        <f>46.43+42.6</f>
        <v>89.03</v>
      </c>
      <c r="U16" s="22">
        <f>45.68+43.91</f>
        <v>89.59</v>
      </c>
      <c r="V16" s="22">
        <f>38.62+41.81</f>
        <v>80.430000000000007</v>
      </c>
      <c r="W16" s="22">
        <f>45.02+44.18</f>
        <v>89.2</v>
      </c>
      <c r="X16" s="22">
        <f>43.37+50.73</f>
        <v>94.1</v>
      </c>
      <c r="Y16" s="29">
        <f>SUM(T16:X16)</f>
        <v>442.35</v>
      </c>
      <c r="Z16" s="23">
        <v>13</v>
      </c>
      <c r="AA16" s="24">
        <f>H16+L16+S16+Z16</f>
        <v>52</v>
      </c>
    </row>
    <row r="17" spans="1:27" ht="18.75">
      <c r="A17" s="21">
        <v>15</v>
      </c>
      <c r="B17" s="19" t="s">
        <v>57</v>
      </c>
      <c r="C17" s="19" t="s">
        <v>54</v>
      </c>
      <c r="D17" s="20" t="s">
        <v>62</v>
      </c>
      <c r="E17" s="20" t="s">
        <v>37</v>
      </c>
      <c r="F17" s="21">
        <f>39+39+41+39+39+40</f>
        <v>237</v>
      </c>
      <c r="G17" s="22">
        <v>49</v>
      </c>
      <c r="H17" s="23">
        <v>15</v>
      </c>
      <c r="I17" s="21">
        <f>116.64+122.19</f>
        <v>238.82999999999998</v>
      </c>
      <c r="J17" s="22">
        <f>117.84+128.54</f>
        <v>246.38</v>
      </c>
      <c r="K17" s="22">
        <f>SUM(I17:J17)</f>
        <v>485.21</v>
      </c>
      <c r="L17" s="23">
        <v>15</v>
      </c>
      <c r="M17" s="21">
        <v>10</v>
      </c>
      <c r="N17" s="22">
        <v>12</v>
      </c>
      <c r="O17" s="22">
        <v>11</v>
      </c>
      <c r="P17" s="22">
        <v>15</v>
      </c>
      <c r="Q17" s="22">
        <v>20</v>
      </c>
      <c r="R17" s="22">
        <f>SUM(M17:Q17)</f>
        <v>68</v>
      </c>
      <c r="S17" s="23">
        <v>15</v>
      </c>
      <c r="T17" s="21">
        <f>46.35+48.82</f>
        <v>95.17</v>
      </c>
      <c r="U17" s="22">
        <f>49.79+46.18</f>
        <v>95.97</v>
      </c>
      <c r="V17" s="22">
        <f>43.08+42.21</f>
        <v>85.289999999999992</v>
      </c>
      <c r="W17" s="22">
        <f>54.17+48.44</f>
        <v>102.61</v>
      </c>
      <c r="X17" s="22">
        <f>57.61+52.73</f>
        <v>110.34</v>
      </c>
      <c r="Y17" s="29">
        <f>SUM(T17:X17)</f>
        <v>489.38</v>
      </c>
      <c r="Z17" s="23">
        <v>14</v>
      </c>
      <c r="AA17" s="24">
        <f>H17+L17+S17+Z17</f>
        <v>59</v>
      </c>
    </row>
    <row r="18" spans="1:27" ht="18.75">
      <c r="A18" s="21">
        <v>16</v>
      </c>
      <c r="B18" s="19" t="s">
        <v>47</v>
      </c>
      <c r="C18" s="19" t="s">
        <v>48</v>
      </c>
      <c r="D18" s="20" t="s">
        <v>49</v>
      </c>
      <c r="E18" s="20" t="s">
        <v>37</v>
      </c>
      <c r="F18" s="21">
        <v>189</v>
      </c>
      <c r="G18" s="22">
        <v>51</v>
      </c>
      <c r="H18" s="23">
        <v>18</v>
      </c>
      <c r="I18" s="21">
        <v>261.41000000000003</v>
      </c>
      <c r="J18" s="22">
        <v>270.44</v>
      </c>
      <c r="K18" s="22">
        <f>SUM(I18:J18)</f>
        <v>531.85</v>
      </c>
      <c r="L18" s="23">
        <v>16</v>
      </c>
      <c r="M18" s="21">
        <v>21</v>
      </c>
      <c r="N18" s="22">
        <v>15</v>
      </c>
      <c r="O18" s="22">
        <v>15</v>
      </c>
      <c r="P18" s="22">
        <v>35</v>
      </c>
      <c r="Q18" s="22">
        <v>27</v>
      </c>
      <c r="R18" s="22">
        <f>SUM(M18:Q18)</f>
        <v>113</v>
      </c>
      <c r="S18" s="23">
        <v>16</v>
      </c>
      <c r="T18" s="21">
        <v>99.01</v>
      </c>
      <c r="U18" s="22">
        <v>101</v>
      </c>
      <c r="V18" s="22">
        <v>96.19</v>
      </c>
      <c r="W18" s="22">
        <v>114.26</v>
      </c>
      <c r="X18" s="22">
        <v>104.48</v>
      </c>
      <c r="Y18" s="29">
        <f>SUM(T18:X18)</f>
        <v>514.93999999999994</v>
      </c>
      <c r="Z18" s="23">
        <v>16</v>
      </c>
      <c r="AA18" s="24">
        <f>H18+L18+S18+Z18</f>
        <v>66</v>
      </c>
    </row>
    <row r="19" spans="1:27" ht="18.75">
      <c r="A19" s="21">
        <v>17</v>
      </c>
      <c r="B19" s="19"/>
      <c r="C19" s="19" t="s">
        <v>33</v>
      </c>
      <c r="D19" s="20" t="s">
        <v>41</v>
      </c>
      <c r="E19" s="20" t="s">
        <v>24</v>
      </c>
      <c r="F19" s="21">
        <v>201</v>
      </c>
      <c r="G19" s="22">
        <v>41</v>
      </c>
      <c r="H19" s="23">
        <v>17</v>
      </c>
      <c r="I19" s="21">
        <v>275.93</v>
      </c>
      <c r="J19" s="22">
        <v>265.8</v>
      </c>
      <c r="K19" s="22">
        <f>SUM(I19:J19)</f>
        <v>541.73</v>
      </c>
      <c r="L19" s="23">
        <v>17</v>
      </c>
      <c r="M19" s="21">
        <v>25</v>
      </c>
      <c r="N19" s="22">
        <v>29</v>
      </c>
      <c r="O19" s="22">
        <v>11</v>
      </c>
      <c r="P19" s="22">
        <v>31</v>
      </c>
      <c r="Q19" s="22">
        <v>32</v>
      </c>
      <c r="R19" s="22">
        <f>SUM(M19:Q19)</f>
        <v>128</v>
      </c>
      <c r="S19" s="23">
        <v>17</v>
      </c>
      <c r="T19" s="21">
        <v>105.81</v>
      </c>
      <c r="U19" s="22">
        <v>101.27</v>
      </c>
      <c r="V19" s="22">
        <v>105.33</v>
      </c>
      <c r="W19" s="22">
        <v>114.23</v>
      </c>
      <c r="X19" s="22">
        <v>114.7</v>
      </c>
      <c r="Y19" s="29">
        <f>SUM(T19:X19)</f>
        <v>541.34</v>
      </c>
      <c r="Z19" s="23">
        <v>17</v>
      </c>
      <c r="AA19" s="24">
        <f>H19+L19+S19+Z19</f>
        <v>68</v>
      </c>
    </row>
    <row r="20" spans="1:27" ht="19.5" thickBot="1">
      <c r="A20" s="25">
        <v>18</v>
      </c>
      <c r="B20" s="35" t="s">
        <v>27</v>
      </c>
      <c r="C20" s="35" t="s">
        <v>28</v>
      </c>
      <c r="D20" s="36" t="s">
        <v>23</v>
      </c>
      <c r="E20" s="36" t="s">
        <v>37</v>
      </c>
      <c r="F20" s="25">
        <v>208</v>
      </c>
      <c r="G20" s="26">
        <v>14</v>
      </c>
      <c r="H20" s="27">
        <v>16</v>
      </c>
      <c r="I20" s="25">
        <v>500</v>
      </c>
      <c r="J20" s="26">
        <v>500</v>
      </c>
      <c r="K20" s="26">
        <f>SUM(I20:J20)</f>
        <v>1000</v>
      </c>
      <c r="L20" s="27">
        <v>18</v>
      </c>
      <c r="M20" s="25">
        <v>27</v>
      </c>
      <c r="N20" s="26">
        <v>100</v>
      </c>
      <c r="O20" s="26">
        <v>13</v>
      </c>
      <c r="P20" s="26">
        <v>21</v>
      </c>
      <c r="Q20" s="26">
        <v>39</v>
      </c>
      <c r="R20" s="26">
        <f>SUM(M20:Q20)</f>
        <v>200</v>
      </c>
      <c r="S20" s="27">
        <v>18</v>
      </c>
      <c r="T20" s="25">
        <v>220</v>
      </c>
      <c r="U20" s="26">
        <v>220</v>
      </c>
      <c r="V20" s="26">
        <v>220</v>
      </c>
      <c r="W20" s="26">
        <v>220</v>
      </c>
      <c r="X20" s="26">
        <v>220</v>
      </c>
      <c r="Y20" s="31">
        <f>SUM(T20:X20)</f>
        <v>1100</v>
      </c>
      <c r="Z20" s="27">
        <v>18</v>
      </c>
      <c r="AA20" s="28">
        <f>H20+L20+S20+Z20</f>
        <v>70</v>
      </c>
    </row>
  </sheetData>
  <sortState ref="B3:AA20">
    <sortCondition ref="AA3:AA20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2017-04-08T17:51:36Z</cp:lastPrinted>
  <dcterms:created xsi:type="dcterms:W3CDTF">2017-04-04T17:39:18Z</dcterms:created>
  <dcterms:modified xsi:type="dcterms:W3CDTF">2017-04-08T18:11:28Z</dcterms:modified>
</cp:coreProperties>
</file>